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autoCompressPictures="0"/>
  <bookViews>
    <workbookView xWindow="540" yWindow="2265" windowWidth="19440" windowHeight="15600"/>
  </bookViews>
  <sheets>
    <sheet name="Cost sheet" sheetId="1" r:id="rId1"/>
    <sheet name="Break even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H19" i="1"/>
  <c r="B33" i="1"/>
  <c r="C12" i="1"/>
  <c r="C17" i="1"/>
  <c r="F17" i="1"/>
  <c r="F12" i="1"/>
  <c r="C16" i="1"/>
  <c r="C18" i="1"/>
  <c r="F18" i="1"/>
  <c r="C19" i="1"/>
  <c r="F19" i="1"/>
  <c r="C29" i="1"/>
  <c r="C20" i="1"/>
  <c r="C24" i="1"/>
  <c r="F13" i="1"/>
  <c r="F23" i="1"/>
  <c r="C13" i="1"/>
  <c r="C23" i="1"/>
  <c r="F29" i="1"/>
  <c r="F38" i="1"/>
  <c r="F20" i="1"/>
  <c r="F24" i="1"/>
  <c r="C3" i="2"/>
  <c r="C4" i="2"/>
  <c r="C5" i="2"/>
  <c r="C25" i="1"/>
  <c r="F33" i="1"/>
  <c r="F39" i="1"/>
  <c r="F25" i="1"/>
  <c r="F34" i="1"/>
  <c r="D3" i="2"/>
  <c r="D4" i="2"/>
  <c r="E3" i="2"/>
  <c r="C6" i="2"/>
  <c r="F36" i="1"/>
  <c r="F35" i="1"/>
  <c r="C7" i="2"/>
  <c r="D5" i="2"/>
  <c r="E4" i="2"/>
  <c r="D6" i="2"/>
  <c r="E5" i="2"/>
  <c r="C8" i="2"/>
  <c r="C9" i="2"/>
  <c r="D7" i="2"/>
  <c r="E6" i="2"/>
  <c r="D8" i="2"/>
  <c r="E7" i="2"/>
  <c r="C10" i="2"/>
  <c r="C11" i="2"/>
  <c r="D9" i="2"/>
  <c r="E8" i="2"/>
  <c r="D10" i="2"/>
  <c r="E9" i="2"/>
  <c r="C12" i="2"/>
  <c r="C13" i="2"/>
  <c r="D11" i="2"/>
  <c r="E10" i="2"/>
  <c r="D12" i="2"/>
  <c r="E11" i="2"/>
  <c r="C14" i="2"/>
  <c r="C15" i="2"/>
  <c r="D13" i="2"/>
  <c r="E12" i="2"/>
  <c r="D14" i="2"/>
  <c r="E13" i="2"/>
  <c r="C16" i="2"/>
  <c r="C17" i="2"/>
  <c r="D15" i="2"/>
  <c r="E14" i="2"/>
  <c r="D16" i="2"/>
  <c r="E15" i="2"/>
  <c r="C18" i="2"/>
  <c r="C19" i="2"/>
  <c r="D17" i="2"/>
  <c r="E16" i="2"/>
  <c r="D18" i="2"/>
  <c r="E17" i="2"/>
  <c r="C20" i="2"/>
  <c r="C21" i="2"/>
  <c r="D19" i="2"/>
  <c r="E18" i="2"/>
  <c r="D20" i="2"/>
  <c r="E19" i="2"/>
  <c r="C22" i="2"/>
  <c r="C23" i="2"/>
  <c r="D21" i="2"/>
  <c r="E20" i="2"/>
  <c r="D22" i="2"/>
  <c r="E21" i="2"/>
  <c r="C24" i="2"/>
  <c r="C25" i="2"/>
  <c r="D23" i="2"/>
  <c r="E22" i="2"/>
  <c r="D24" i="2"/>
  <c r="E23" i="2"/>
  <c r="C26" i="2"/>
  <c r="C27" i="2"/>
  <c r="D25" i="2"/>
  <c r="E24" i="2"/>
  <c r="D26" i="2"/>
  <c r="E25" i="2"/>
  <c r="C28" i="2"/>
  <c r="C29" i="2"/>
  <c r="D27" i="2"/>
  <c r="E26" i="2"/>
  <c r="D28" i="2"/>
  <c r="E27" i="2"/>
  <c r="C30" i="2"/>
  <c r="C31" i="2"/>
  <c r="D29" i="2"/>
  <c r="E28" i="2"/>
  <c r="D30" i="2"/>
  <c r="E29" i="2"/>
  <c r="C32" i="2"/>
  <c r="C33" i="2"/>
  <c r="D31" i="2"/>
  <c r="E30" i="2"/>
  <c r="D32" i="2"/>
  <c r="E31" i="2"/>
  <c r="C34" i="2"/>
  <c r="C35" i="2"/>
  <c r="D33" i="2"/>
  <c r="E32" i="2"/>
  <c r="D34" i="2"/>
  <c r="E33" i="2"/>
  <c r="C36" i="2"/>
  <c r="C37" i="2"/>
  <c r="D35" i="2"/>
  <c r="E34" i="2"/>
  <c r="D36" i="2"/>
  <c r="E35" i="2"/>
  <c r="C38" i="2"/>
  <c r="D37" i="2"/>
  <c r="E36" i="2"/>
  <c r="D38" i="2"/>
  <c r="E38" i="2"/>
  <c r="E37" i="2"/>
</calcChain>
</file>

<file path=xl/sharedStrings.xml><?xml version="1.0" encoding="utf-8"?>
<sst xmlns="http://schemas.openxmlformats.org/spreadsheetml/2006/main" count="58" uniqueCount="45">
  <si>
    <t>Months</t>
  </si>
  <si>
    <t>Savings</t>
  </si>
  <si>
    <t>Gas heater cost</t>
    <phoneticPr fontId="18" type="noConversion"/>
  </si>
  <si>
    <t>Redne cene</t>
  </si>
  <si>
    <t>Vpišite informacije</t>
  </si>
  <si>
    <t>Število plinskih grelnikov danes</t>
  </si>
  <si>
    <t>Cena za 1 KWH v €</t>
  </si>
  <si>
    <t>Plinski gorilnik</t>
  </si>
  <si>
    <t>Število grelnikov</t>
  </si>
  <si>
    <t>Cena na uro</t>
  </si>
  <si>
    <t>Čas delovanja na dan v urah</t>
  </si>
  <si>
    <t>Število dni, ko grelnike uporabljamo</t>
  </si>
  <si>
    <t>Cena delovanja 1 leto</t>
  </si>
  <si>
    <t>Skupna cena v 3 letih</t>
  </si>
  <si>
    <t>Enkratna investicija</t>
  </si>
  <si>
    <t>Skupaj stroški delovanja</t>
  </si>
  <si>
    <t>Skupaj stroški</t>
  </si>
  <si>
    <t>CO2 emisije za plinske grelnike na leto</t>
  </si>
  <si>
    <t>CO2 emisje na grelnik na uro.</t>
  </si>
  <si>
    <t>RED DOT</t>
  </si>
  <si>
    <t>Stroški delovanja grelnikov RED DOT</t>
  </si>
  <si>
    <t>Stroški delovanja 1 leto</t>
  </si>
  <si>
    <t>Skupaj emisije CO2 v kg.</t>
  </si>
  <si>
    <t>Vsi stroški v 3 letih</t>
  </si>
  <si>
    <t>Stroški ogrevnja s plinom</t>
  </si>
  <si>
    <t>Vsi stroški RD ogrevanja</t>
  </si>
  <si>
    <t>Skupaj prihranimo</t>
  </si>
  <si>
    <t>Skupaj prihranek v %</t>
  </si>
  <si>
    <t>Redukcija izpustov CO2 v %</t>
  </si>
  <si>
    <t>Redukcija izpustov emisij CO2 na leto v kg</t>
  </si>
  <si>
    <t>Cena delovanja plinskih grelnikov</t>
  </si>
  <si>
    <t>Cena za 10 kg jeklenko plina s propanom v €</t>
  </si>
  <si>
    <t>Cena porabe jeklenke plina s propanom v € / uro</t>
  </si>
  <si>
    <t>Čas delovanja na dan v urah (povprečno)</t>
  </si>
  <si>
    <t>Povp. št. dni v leto, ko uporabljamo grelnike</t>
  </si>
  <si>
    <t>Povp. št. ur v dnevu, ko uporabljamo grelnike</t>
  </si>
  <si>
    <t>Za ceno uporabe enega plinskega grelnika, lahko uporabite</t>
  </si>
  <si>
    <t>*pri polni obremenitvi</t>
  </si>
  <si>
    <t>Cena na uro*</t>
  </si>
  <si>
    <t>OPOMBA:</t>
  </si>
  <si>
    <t>VEČINA RED DOT PRO PRODUKTOV IMA MOŽNOST POLOVIČNE OBREMENITVE ZA MANJ HLADNE DNI!</t>
  </si>
  <si>
    <t>V ČASU NEZASEDENOSTI MIZ LAHKO MIZE IZKLJUČIMO, PLINSKI GRELNIKI PA GORIJO BREZ UGAŠANJA!</t>
  </si>
  <si>
    <t>Red Dot PRO cost</t>
  </si>
  <si>
    <t>Cena nakupa/najema</t>
  </si>
  <si>
    <t>Nabavna cena (povprečno)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</si>
</sst>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_ [$kr.-406]\ * #,##0.00_ ;_ [$kr.-406]\ * \-#,##0.00_ ;_ [$kr.-406]\ * &quot;-&quot;??_ ;_ @_ "/>
    <numFmt numFmtId="167" formatCode="_ [$DKK]\ * #,##0_ ;_ [$DKK]\ * \-#,##0_ ;_ [$DKK]\ * &quot;-&quot;??_ ;_ @_ "/>
    <numFmt numFmtId="168" formatCode="_ * #,##0_ ;_ * \-#,##0_ ;_ * &quot;-&quot;??_ ;_ @_ "/>
    <numFmt numFmtId="169" formatCode="_-[$€-2]\ * #,##0.00_ ;_-[$€-2]\ * \-#,##0.00\ ;_-[$€-2]\ * &quot;-&quot;??_ ;_-@_ "/>
    <numFmt numFmtId="170" formatCode="#,##0.00_ ;\-#,##0.00\ "/>
    <numFmt numFmtId="171" formatCode="_-[$€-2]\ * #,##0.0_ ;_-[$€-2]\ * \-#,##0.0\ ;_-[$€-2]\ * &quot;-&quot;??_ ;_-@_ "/>
  </numFmts>
  <fonts count="2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8"/>
      <name val="Verdana"/>
    </font>
    <font>
      <sz val="11"/>
      <color indexed="8"/>
      <name val="Calibri"/>
      <family val="2"/>
    </font>
    <font>
      <b/>
      <sz val="22"/>
      <color indexed="8"/>
      <name val="Calibri"/>
    </font>
    <font>
      <sz val="11"/>
      <color indexed="8"/>
      <name val="Calibri"/>
      <family val="2"/>
    </font>
    <font>
      <sz val="11"/>
      <name val="Calibri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165" fontId="1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22" borderId="28" applyNumberFormat="0" applyFont="0" applyAlignment="0" applyProtection="0"/>
    <xf numFmtId="0" fontId="4" fillId="23" borderId="29" applyNumberFormat="0" applyAlignment="0" applyProtection="0"/>
    <xf numFmtId="0" fontId="5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7" fillId="13" borderId="29" applyNumberFormat="0" applyAlignment="0" applyProtection="0"/>
    <xf numFmtId="0" fontId="8" fillId="24" borderId="30" applyNumberFormat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23" borderId="31" applyNumberFormat="0" applyAlignment="0" applyProtection="0"/>
    <xf numFmtId="0" fontId="11" fillId="0" borderId="32" applyNumberFormat="0" applyFill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4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6" applyNumberFormat="0" applyFill="0" applyAlignment="0" applyProtection="0"/>
    <xf numFmtId="0" fontId="17" fillId="9" borderId="0" applyNumberFormat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16" fillId="2" borderId="2" xfId="0" applyFont="1" applyFill="1" applyBorder="1" applyAlignment="1">
      <alignment horizontal="center"/>
    </xf>
    <xf numFmtId="0" fontId="1" fillId="0" borderId="0" xfId="0" applyFont="1"/>
    <xf numFmtId="0" fontId="16" fillId="2" borderId="1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6" fillId="2" borderId="6" xfId="0" applyFont="1" applyFill="1" applyBorder="1" applyAlignment="1">
      <alignment horizontal="right"/>
    </xf>
    <xf numFmtId="169" fontId="16" fillId="2" borderId="6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right"/>
    </xf>
    <xf numFmtId="0" fontId="19" fillId="5" borderId="0" xfId="0" applyFont="1" applyFill="1" applyBorder="1"/>
    <xf numFmtId="0" fontId="16" fillId="5" borderId="0" xfId="0" applyFont="1" applyFill="1" applyBorder="1" applyAlignment="1">
      <alignment horizontal="right"/>
    </xf>
    <xf numFmtId="0" fontId="19" fillId="0" borderId="0" xfId="0" applyFont="1" applyFill="1"/>
    <xf numFmtId="0" fontId="16" fillId="4" borderId="7" xfId="0" applyFont="1" applyFill="1" applyBorder="1"/>
    <xf numFmtId="0" fontId="16" fillId="4" borderId="4" xfId="0" applyFont="1" applyFill="1" applyBorder="1"/>
    <xf numFmtId="0" fontId="16" fillId="7" borderId="7" xfId="0" applyFont="1" applyFill="1" applyBorder="1"/>
    <xf numFmtId="0" fontId="16" fillId="7" borderId="4" xfId="0" applyFont="1" applyFill="1" applyBorder="1"/>
    <xf numFmtId="169" fontId="19" fillId="0" borderId="14" xfId="0" applyNumberFormat="1" applyFont="1" applyFill="1" applyBorder="1"/>
    <xf numFmtId="0" fontId="21" fillId="0" borderId="0" xfId="0" applyFont="1"/>
    <xf numFmtId="0" fontId="21" fillId="5" borderId="0" xfId="0" applyFont="1" applyFill="1"/>
    <xf numFmtId="0" fontId="21" fillId="0" borderId="21" xfId="0" applyFont="1" applyFill="1" applyBorder="1"/>
    <xf numFmtId="0" fontId="16" fillId="4" borderId="3" xfId="0" applyFont="1" applyFill="1" applyBorder="1"/>
    <xf numFmtId="169" fontId="16" fillId="0" borderId="4" xfId="44" applyNumberFormat="1" applyFont="1" applyFill="1" applyBorder="1"/>
    <xf numFmtId="0" fontId="19" fillId="5" borderId="0" xfId="0" applyFont="1" applyFill="1"/>
    <xf numFmtId="0" fontId="16" fillId="7" borderId="3" xfId="0" applyFont="1" applyFill="1" applyBorder="1"/>
    <xf numFmtId="0" fontId="19" fillId="4" borderId="4" xfId="0" applyFont="1" applyFill="1" applyBorder="1"/>
    <xf numFmtId="166" fontId="19" fillId="5" borderId="0" xfId="0" applyNumberFormat="1" applyFont="1" applyFill="1"/>
    <xf numFmtId="0" fontId="19" fillId="7" borderId="4" xfId="0" applyFont="1" applyFill="1" applyBorder="1"/>
    <xf numFmtId="0" fontId="19" fillId="0" borderId="14" xfId="0" applyFont="1" applyFill="1" applyBorder="1"/>
    <xf numFmtId="1" fontId="19" fillId="0" borderId="14" xfId="0" applyNumberFormat="1" applyFont="1" applyFill="1" applyBorder="1"/>
    <xf numFmtId="169" fontId="16" fillId="0" borderId="4" xfId="0" applyNumberFormat="1" applyFont="1" applyFill="1" applyBorder="1"/>
    <xf numFmtId="0" fontId="16" fillId="0" borderId="0" xfId="0" applyFont="1" applyFill="1" applyBorder="1"/>
    <xf numFmtId="167" fontId="16" fillId="0" borderId="0" xfId="0" applyNumberFormat="1" applyFont="1" applyFill="1" applyBorder="1"/>
    <xf numFmtId="168" fontId="16" fillId="0" borderId="24" xfId="1" applyNumberFormat="1" applyFont="1" applyFill="1" applyBorder="1"/>
    <xf numFmtId="0" fontId="16" fillId="5" borderId="0" xfId="0" applyFont="1" applyFill="1" applyBorder="1"/>
    <xf numFmtId="168" fontId="16" fillId="5" borderId="0" xfId="1" applyNumberFormat="1" applyFont="1" applyFill="1" applyBorder="1"/>
    <xf numFmtId="0" fontId="16" fillId="2" borderId="7" xfId="0" applyFont="1" applyFill="1" applyBorder="1"/>
    <xf numFmtId="0" fontId="16" fillId="2" borderId="4" xfId="0" applyFont="1" applyFill="1" applyBorder="1"/>
    <xf numFmtId="0" fontId="16" fillId="4" borderId="11" xfId="0" applyFont="1" applyFill="1" applyBorder="1"/>
    <xf numFmtId="0" fontId="16" fillId="6" borderId="13" xfId="0" applyFont="1" applyFill="1" applyBorder="1"/>
    <xf numFmtId="0" fontId="16" fillId="3" borderId="3" xfId="0" applyFont="1" applyFill="1" applyBorder="1"/>
    <xf numFmtId="169" fontId="16" fillId="0" borderId="4" xfId="0" applyNumberFormat="1" applyFont="1" applyBorder="1"/>
    <xf numFmtId="9" fontId="16" fillId="0" borderId="4" xfId="0" applyNumberFormat="1" applyFont="1" applyBorder="1"/>
    <xf numFmtId="168" fontId="16" fillId="0" borderId="4" xfId="1" applyNumberFormat="1" applyFont="1" applyFill="1" applyBorder="1"/>
    <xf numFmtId="0" fontId="16" fillId="3" borderId="7" xfId="0" applyFont="1" applyFill="1" applyBorder="1"/>
    <xf numFmtId="9" fontId="16" fillId="0" borderId="8" xfId="39" applyFont="1" applyFill="1" applyBorder="1"/>
    <xf numFmtId="0" fontId="1" fillId="5" borderId="0" xfId="0" applyFont="1" applyFill="1"/>
    <xf numFmtId="0" fontId="16" fillId="2" borderId="8" xfId="0" applyFont="1" applyFill="1" applyBorder="1"/>
    <xf numFmtId="0" fontId="16" fillId="4" borderId="8" xfId="0" applyFont="1" applyFill="1" applyBorder="1"/>
    <xf numFmtId="0" fontId="16" fillId="6" borderId="8" xfId="0" applyFont="1" applyFill="1" applyBorder="1"/>
    <xf numFmtId="0" fontId="16" fillId="3" borderId="8" xfId="0" applyFont="1" applyFill="1" applyBorder="1"/>
    <xf numFmtId="0" fontId="19" fillId="2" borderId="25" xfId="0" applyFont="1" applyFill="1" applyBorder="1"/>
    <xf numFmtId="169" fontId="19" fillId="4" borderId="12" xfId="0" applyNumberFormat="1" applyFont="1" applyFill="1" applyBorder="1"/>
    <xf numFmtId="169" fontId="19" fillId="6" borderId="25" xfId="0" applyNumberFormat="1" applyFont="1" applyFill="1" applyBorder="1"/>
    <xf numFmtId="169" fontId="22" fillId="3" borderId="26" xfId="0" applyNumberFormat="1" applyFont="1" applyFill="1" applyBorder="1"/>
    <xf numFmtId="0" fontId="23" fillId="5" borderId="0" xfId="0" applyFont="1" applyFill="1"/>
    <xf numFmtId="0" fontId="23" fillId="0" borderId="0" xfId="0" applyFont="1"/>
    <xf numFmtId="0" fontId="23" fillId="2" borderId="26" xfId="0" applyFont="1" applyFill="1" applyBorder="1"/>
    <xf numFmtId="169" fontId="23" fillId="4" borderId="14" xfId="0" applyNumberFormat="1" applyFont="1" applyFill="1" applyBorder="1"/>
    <xf numFmtId="169" fontId="23" fillId="6" borderId="26" xfId="0" applyNumberFormat="1" applyFont="1" applyFill="1" applyBorder="1"/>
    <xf numFmtId="169" fontId="23" fillId="3" borderId="26" xfId="0" applyNumberFormat="1" applyFont="1" applyFill="1" applyBorder="1"/>
    <xf numFmtId="0" fontId="23" fillId="2" borderId="27" xfId="0" applyFont="1" applyFill="1" applyBorder="1"/>
    <xf numFmtId="169" fontId="23" fillId="4" borderId="21" xfId="0" applyNumberFormat="1" applyFont="1" applyFill="1" applyBorder="1"/>
    <xf numFmtId="169" fontId="23" fillId="6" borderId="27" xfId="0" applyNumberFormat="1" applyFont="1" applyFill="1" applyBorder="1"/>
    <xf numFmtId="169" fontId="23" fillId="3" borderId="27" xfId="0" applyNumberFormat="1" applyFont="1" applyFill="1" applyBorder="1"/>
    <xf numFmtId="0" fontId="16" fillId="5" borderId="8" xfId="0" applyFont="1" applyFill="1" applyBorder="1"/>
    <xf numFmtId="169" fontId="16" fillId="4" borderId="8" xfId="0" applyNumberFormat="1" applyFont="1" applyFill="1" applyBorder="1"/>
    <xf numFmtId="169" fontId="16" fillId="5" borderId="8" xfId="0" applyNumberFormat="1" applyFont="1" applyFill="1" applyBorder="1"/>
    <xf numFmtId="0" fontId="19" fillId="2" borderId="26" xfId="0" applyFont="1" applyFill="1" applyBorder="1"/>
    <xf numFmtId="169" fontId="19" fillId="4" borderId="26" xfId="0" applyNumberFormat="1" applyFont="1" applyFill="1" applyBorder="1"/>
    <xf numFmtId="169" fontId="19" fillId="6" borderId="26" xfId="0" applyNumberFormat="1" applyFont="1" applyFill="1" applyBorder="1"/>
    <xf numFmtId="169" fontId="19" fillId="3" borderId="26" xfId="0" applyNumberFormat="1" applyFont="1" applyFill="1" applyBorder="1"/>
    <xf numFmtId="0" fontId="19" fillId="2" borderId="27" xfId="0" applyFont="1" applyFill="1" applyBorder="1"/>
    <xf numFmtId="169" fontId="19" fillId="4" borderId="27" xfId="0" applyNumberFormat="1" applyFont="1" applyFill="1" applyBorder="1"/>
    <xf numFmtId="169" fontId="19" fillId="6" borderId="27" xfId="0" applyNumberFormat="1" applyFont="1" applyFill="1" applyBorder="1"/>
    <xf numFmtId="169" fontId="19" fillId="3" borderId="27" xfId="0" applyNumberFormat="1" applyFont="1" applyFill="1" applyBorder="1"/>
    <xf numFmtId="0" fontId="16" fillId="5" borderId="27" xfId="0" applyFont="1" applyFill="1" applyBorder="1"/>
    <xf numFmtId="169" fontId="16" fillId="5" borderId="27" xfId="0" applyNumberFormat="1" applyFont="1" applyFill="1" applyBorder="1"/>
    <xf numFmtId="169" fontId="2" fillId="0" borderId="0" xfId="0" applyNumberFormat="1" applyFont="1"/>
    <xf numFmtId="169" fontId="1" fillId="0" borderId="12" xfId="0" applyNumberFormat="1" applyFont="1" applyBorder="1"/>
    <xf numFmtId="169" fontId="1" fillId="0" borderId="14" xfId="0" applyNumberFormat="1" applyFont="1" applyBorder="1"/>
    <xf numFmtId="0" fontId="0" fillId="2" borderId="5" xfId="0" applyFont="1" applyFill="1" applyBorder="1"/>
    <xf numFmtId="0" fontId="0" fillId="2" borderId="9" xfId="0" applyFont="1" applyFill="1" applyBorder="1"/>
    <xf numFmtId="0" fontId="0" fillId="4" borderId="11" xfId="0" applyFont="1" applyFill="1" applyBorder="1"/>
    <xf numFmtId="0" fontId="0" fillId="4" borderId="13" xfId="0" applyFont="1" applyFill="1" applyBorder="1"/>
    <xf numFmtId="0" fontId="0" fillId="4" borderId="22" xfId="0" applyFont="1" applyFill="1" applyBorder="1"/>
    <xf numFmtId="0" fontId="0" fillId="7" borderId="11" xfId="0" applyFont="1" applyFill="1" applyBorder="1"/>
    <xf numFmtId="0" fontId="0" fillId="7" borderId="13" xfId="0" applyFont="1" applyFill="1" applyBorder="1"/>
    <xf numFmtId="0" fontId="0" fillId="7" borderId="22" xfId="0" applyFont="1" applyFill="1" applyBorder="1"/>
    <xf numFmtId="170" fontId="24" fillId="0" borderId="0" xfId="0" applyNumberFormat="1" applyFont="1"/>
    <xf numFmtId="171" fontId="16" fillId="2" borderId="6" xfId="0" applyNumberFormat="1" applyFont="1" applyFill="1" applyBorder="1" applyAlignment="1">
      <alignment horizontal="center"/>
    </xf>
    <xf numFmtId="171" fontId="19" fillId="0" borderId="14" xfId="0" applyNumberFormat="1" applyFont="1" applyFill="1" applyBorder="1"/>
    <xf numFmtId="169" fontId="25" fillId="0" borderId="6" xfId="0" applyNumberFormat="1" applyFont="1" applyFill="1" applyBorder="1" applyAlignment="1">
      <alignment horizontal="center"/>
    </xf>
    <xf numFmtId="0" fontId="0" fillId="0" borderId="0" xfId="0" applyFont="1"/>
    <xf numFmtId="0" fontId="27" fillId="0" borderId="0" xfId="0" applyFont="1"/>
    <xf numFmtId="0" fontId="28" fillId="0" borderId="0" xfId="0" applyFont="1"/>
    <xf numFmtId="0" fontId="26" fillId="6" borderId="1" xfId="0" applyFont="1" applyFill="1" applyBorder="1" applyAlignment="1">
      <alignment horizontal="center"/>
    </xf>
    <xf numFmtId="0" fontId="26" fillId="6" borderId="15" xfId="0" applyFont="1" applyFill="1" applyBorder="1" applyAlignment="1">
      <alignment horizontal="center"/>
    </xf>
    <xf numFmtId="1" fontId="20" fillId="6" borderId="16" xfId="0" applyNumberFormat="1" applyFont="1" applyFill="1" applyBorder="1" applyAlignment="1">
      <alignment horizontal="center"/>
    </xf>
    <xf numFmtId="1" fontId="20" fillId="6" borderId="17" xfId="0" applyNumberFormat="1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/>
    </xf>
    <xf numFmtId="0" fontId="19" fillId="0" borderId="0" xfId="0" applyFont="1" applyAlignment="1"/>
  </cellXfs>
  <cellStyles count="45">
    <cellStyle name="20 % - Markeringsfarve1" xfId="2"/>
    <cellStyle name="20 % - Markeringsfarve2" xfId="3"/>
    <cellStyle name="20 % - Markeringsfarve3" xfId="4"/>
    <cellStyle name="20 % - Markeringsfarve4" xfId="5"/>
    <cellStyle name="20 % - Markeringsfarve5" xfId="6"/>
    <cellStyle name="20 % - Markeringsfarve6" xfId="7"/>
    <cellStyle name="40 % - Markeringsfarve1" xfId="8"/>
    <cellStyle name="40 % - Markeringsfarve2" xfId="9"/>
    <cellStyle name="40 % - Markeringsfarve3" xfId="10"/>
    <cellStyle name="40 % - Markeringsfarve4" xfId="11"/>
    <cellStyle name="40 % - Markeringsfarve5" xfId="12"/>
    <cellStyle name="40 % - Markeringsfarve6" xfId="13"/>
    <cellStyle name="60 % - Markeringsfarve1" xfId="14"/>
    <cellStyle name="60 % - Markeringsfarve2" xfId="15"/>
    <cellStyle name="60 % - Markeringsfarve3" xfId="16"/>
    <cellStyle name="60 % - Markeringsfarve4" xfId="17"/>
    <cellStyle name="60 % - Markeringsfarve5" xfId="18"/>
    <cellStyle name="60 % - Markeringsfarve6" xfId="19"/>
    <cellStyle name="Advarselstekst" xfId="20"/>
    <cellStyle name="Bemærk!" xfId="21"/>
    <cellStyle name="Beregning" xfId="22"/>
    <cellStyle name="Comma" xfId="1" builtinId="3"/>
    <cellStyle name="Currency" xfId="44" builtinId="4"/>
    <cellStyle name="Forklarende tekst" xfId="23"/>
    <cellStyle name="God" xfId="24"/>
    <cellStyle name="Input" xfId="25"/>
    <cellStyle name="Kontroller celle" xfId="26"/>
    <cellStyle name="Markeringsfarve1" xfId="27"/>
    <cellStyle name="Markeringsfarve2" xfId="28"/>
    <cellStyle name="Markeringsfarve3" xfId="29"/>
    <cellStyle name="Markeringsfarve4" xfId="30"/>
    <cellStyle name="Markeringsfarve5" xfId="31"/>
    <cellStyle name="Markeringsfarve6" xfId="32"/>
    <cellStyle name="Neutral" xfId="33"/>
    <cellStyle name="Normal" xfId="0" builtinId="0"/>
    <cellStyle name="Output" xfId="34"/>
    <cellStyle name="Overskrift 1" xfId="35"/>
    <cellStyle name="Overskrift 2" xfId="36"/>
    <cellStyle name="Overskrift 3" xfId="37"/>
    <cellStyle name="Overskrift 4" xfId="38"/>
    <cellStyle name="Percent" xfId="39" builtinId="5"/>
    <cellStyle name="Sammenkædet celle" xfId="40"/>
    <cellStyle name="Titel" xfId="41"/>
    <cellStyle name="Total" xfId="42"/>
    <cellStyle name="Ugyldig" xfId="4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sl-SI"/>
              <a:t>RED</a:t>
            </a:r>
            <a:r>
              <a:rPr lang="sl-SI" baseline="0"/>
              <a:t> DOT PRO grelnikov*</a:t>
            </a:r>
            <a:endParaRPr lang="da-DK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blipFill rotWithShape="1"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val>
            <c:numRef>
              <c:f>'Cost sheet'!$H$17</c:f>
              <c:numCache>
                <c:formatCode>_-[$€-2]\ * #,##0.00_ ;_-[$€-2]\ * \-#,##0.00\ ;_-[$€-2]\ * "-"??_ ;_-@_ 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08544"/>
        <c:axId val="44502400"/>
      </c:barChart>
      <c:catAx>
        <c:axId val="46508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4502400"/>
        <c:crosses val="autoZero"/>
        <c:auto val="1"/>
        <c:lblAlgn val="ctr"/>
        <c:lblOffset val="100"/>
        <c:noMultiLvlLbl val="0"/>
      </c:catAx>
      <c:valAx>
        <c:axId val="445024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/>
                </a:pPr>
                <a:r>
                  <a:rPr lang="sl-SI"/>
                  <a:t>Vrednost v EUR</a:t>
                </a:r>
                <a:endParaRPr lang="da-DK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_-[$€-2]\ * #,##0.00_ ;_-[$€-2]\ * \-#,##0.00\ ;_-[$€-2]\ * &quot;-&quot;??_ ;_-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en-US"/>
            </a:pPr>
            <a:endParaRPr lang="sl-SI"/>
          </a:p>
        </c:txPr>
        <c:crossAx val="46508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da-DK"/>
              <a:t>Gas vs. Red Dot</a:t>
            </a:r>
            <a:r>
              <a:rPr lang="da-DK" baseline="0"/>
              <a:t> </a:t>
            </a:r>
            <a:r>
              <a:rPr lang="da-DK"/>
              <a:t>- Professional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 even'!$C$2</c:f>
              <c:strCache>
                <c:ptCount val="1"/>
                <c:pt idx="0">
                  <c:v>Gas heater cost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'Break even'!$C$3:$C$38</c:f>
              <c:numCache>
                <c:formatCode>_-[$€-2]\ * #,##0.00_ ;_-[$€-2]\ * \-#,##0.00\ ;_-[$€-2]\ * "-"??_ ;_-@_ </c:formatCode>
                <c:ptCount val="36"/>
                <c:pt idx="0">
                  <c:v>1770</c:v>
                </c:pt>
                <c:pt idx="1">
                  <c:v>2040</c:v>
                </c:pt>
                <c:pt idx="2">
                  <c:v>2310</c:v>
                </c:pt>
                <c:pt idx="3">
                  <c:v>2580</c:v>
                </c:pt>
                <c:pt idx="4">
                  <c:v>2850</c:v>
                </c:pt>
                <c:pt idx="5">
                  <c:v>3120</c:v>
                </c:pt>
                <c:pt idx="6">
                  <c:v>3390</c:v>
                </c:pt>
                <c:pt idx="7">
                  <c:v>3660</c:v>
                </c:pt>
                <c:pt idx="8">
                  <c:v>3930</c:v>
                </c:pt>
                <c:pt idx="9">
                  <c:v>4200</c:v>
                </c:pt>
                <c:pt idx="10">
                  <c:v>4470</c:v>
                </c:pt>
                <c:pt idx="11">
                  <c:v>4740</c:v>
                </c:pt>
                <c:pt idx="12">
                  <c:v>5010</c:v>
                </c:pt>
                <c:pt idx="13">
                  <c:v>5280</c:v>
                </c:pt>
                <c:pt idx="14">
                  <c:v>5550</c:v>
                </c:pt>
                <c:pt idx="15">
                  <c:v>5820</c:v>
                </c:pt>
                <c:pt idx="16">
                  <c:v>6090</c:v>
                </c:pt>
                <c:pt idx="17">
                  <c:v>6360</c:v>
                </c:pt>
                <c:pt idx="18">
                  <c:v>6630</c:v>
                </c:pt>
                <c:pt idx="19">
                  <c:v>6900</c:v>
                </c:pt>
                <c:pt idx="20">
                  <c:v>7170</c:v>
                </c:pt>
                <c:pt idx="21">
                  <c:v>7440</c:v>
                </c:pt>
                <c:pt idx="22">
                  <c:v>7710</c:v>
                </c:pt>
                <c:pt idx="23">
                  <c:v>7980</c:v>
                </c:pt>
                <c:pt idx="24">
                  <c:v>8250</c:v>
                </c:pt>
                <c:pt idx="25">
                  <c:v>8520</c:v>
                </c:pt>
                <c:pt idx="26">
                  <c:v>8790</c:v>
                </c:pt>
                <c:pt idx="27">
                  <c:v>9060</c:v>
                </c:pt>
                <c:pt idx="28">
                  <c:v>9330</c:v>
                </c:pt>
                <c:pt idx="29">
                  <c:v>9600</c:v>
                </c:pt>
                <c:pt idx="30">
                  <c:v>9870</c:v>
                </c:pt>
                <c:pt idx="31">
                  <c:v>10140</c:v>
                </c:pt>
                <c:pt idx="32">
                  <c:v>10410</c:v>
                </c:pt>
                <c:pt idx="33">
                  <c:v>10680</c:v>
                </c:pt>
                <c:pt idx="34">
                  <c:v>10950</c:v>
                </c:pt>
                <c:pt idx="35">
                  <c:v>11220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'Break even'!$D$2</c:f>
              <c:strCache>
                <c:ptCount val="1"/>
                <c:pt idx="0">
                  <c:v>Red Dot PRO cost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'Break even'!$D$3:$D$38</c:f>
              <c:numCache>
                <c:formatCode>_-[$€-2]\ * #,##0.00_ ;_-[$€-2]\ * \-#,##0.00\ ;_-[$€-2]\ * "-"??_ ;_-@_ </c:formatCode>
                <c:ptCount val="36"/>
                <c:pt idx="0">
                  <c:v>1436</c:v>
                </c:pt>
                <c:pt idx="1">
                  <c:v>1472</c:v>
                </c:pt>
                <c:pt idx="2">
                  <c:v>1508</c:v>
                </c:pt>
                <c:pt idx="3">
                  <c:v>1544</c:v>
                </c:pt>
                <c:pt idx="4">
                  <c:v>1580</c:v>
                </c:pt>
                <c:pt idx="5">
                  <c:v>1616</c:v>
                </c:pt>
                <c:pt idx="6">
                  <c:v>1652</c:v>
                </c:pt>
                <c:pt idx="7">
                  <c:v>1688</c:v>
                </c:pt>
                <c:pt idx="8">
                  <c:v>1724</c:v>
                </c:pt>
                <c:pt idx="9">
                  <c:v>1760</c:v>
                </c:pt>
                <c:pt idx="10">
                  <c:v>1796</c:v>
                </c:pt>
                <c:pt idx="11">
                  <c:v>1832</c:v>
                </c:pt>
                <c:pt idx="12">
                  <c:v>1868</c:v>
                </c:pt>
                <c:pt idx="13">
                  <c:v>1904</c:v>
                </c:pt>
                <c:pt idx="14">
                  <c:v>1940</c:v>
                </c:pt>
                <c:pt idx="15">
                  <c:v>1976</c:v>
                </c:pt>
                <c:pt idx="16">
                  <c:v>2012</c:v>
                </c:pt>
                <c:pt idx="17">
                  <c:v>2048</c:v>
                </c:pt>
                <c:pt idx="18">
                  <c:v>2084</c:v>
                </c:pt>
                <c:pt idx="19">
                  <c:v>2120</c:v>
                </c:pt>
                <c:pt idx="20">
                  <c:v>2156</c:v>
                </c:pt>
                <c:pt idx="21">
                  <c:v>2192</c:v>
                </c:pt>
                <c:pt idx="22">
                  <c:v>2228</c:v>
                </c:pt>
                <c:pt idx="23">
                  <c:v>2264</c:v>
                </c:pt>
                <c:pt idx="24">
                  <c:v>2300</c:v>
                </c:pt>
                <c:pt idx="25">
                  <c:v>2336</c:v>
                </c:pt>
                <c:pt idx="26">
                  <c:v>2372</c:v>
                </c:pt>
                <c:pt idx="27">
                  <c:v>2408</c:v>
                </c:pt>
                <c:pt idx="28">
                  <c:v>2444</c:v>
                </c:pt>
                <c:pt idx="29">
                  <c:v>2480</c:v>
                </c:pt>
                <c:pt idx="30">
                  <c:v>2516</c:v>
                </c:pt>
                <c:pt idx="31">
                  <c:v>2552</c:v>
                </c:pt>
                <c:pt idx="32">
                  <c:v>2588</c:v>
                </c:pt>
                <c:pt idx="33">
                  <c:v>2624</c:v>
                </c:pt>
                <c:pt idx="34">
                  <c:v>2660</c:v>
                </c:pt>
                <c:pt idx="35">
                  <c:v>2696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05984"/>
        <c:axId val="46779200"/>
      </c:lineChart>
      <c:catAx>
        <c:axId val="4650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400"/>
                </a:pPr>
                <a:r>
                  <a:rPr lang="da-DK" sz="1400"/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en-US"/>
            </a:pPr>
            <a:endParaRPr lang="sl-SI"/>
          </a:p>
        </c:txPr>
        <c:crossAx val="46779200"/>
        <c:crosses val="autoZero"/>
        <c:auto val="1"/>
        <c:lblAlgn val="ctr"/>
        <c:lblOffset val="100"/>
        <c:noMultiLvlLbl val="0"/>
      </c:catAx>
      <c:valAx>
        <c:axId val="46779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400"/>
                </a:pPr>
                <a:r>
                  <a:rPr lang="da-DK" sz="1400"/>
                  <a:t>Cost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-[$€-2]\ * #,##0.00_ ;_-[$€-2]\ * \-#,##0.00\ ;_-[$€-2]\ * &quot;-&quot;??_ ;_-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en-US"/>
            </a:pPr>
            <a:endParaRPr lang="sl-SI"/>
          </a:p>
        </c:txPr>
        <c:crossAx val="46505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sl-S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25400</xdr:rowOff>
    </xdr:from>
    <xdr:to>
      <xdr:col>1</xdr:col>
      <xdr:colOff>1066800</xdr:colOff>
      <xdr:row>46</xdr:row>
      <xdr:rowOff>127000</xdr:rowOff>
    </xdr:to>
    <xdr:pic>
      <xdr:nvPicPr>
        <xdr:cNvPr id="10" name="Picture 7" descr="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 l="30292" r="30688"/>
        <a:stretch>
          <a:fillRect/>
        </a:stretch>
      </xdr:blipFill>
      <xdr:spPr bwMode="auto">
        <a:xfrm>
          <a:off x="10579100" y="2273300"/>
          <a:ext cx="1066800" cy="233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997085</xdr:colOff>
      <xdr:row>33</xdr:row>
      <xdr:rowOff>156453</xdr:rowOff>
    </xdr:from>
    <xdr:to>
      <xdr:col>2</xdr:col>
      <xdr:colOff>1110574</xdr:colOff>
      <xdr:row>46</xdr:row>
      <xdr:rowOff>143753</xdr:rowOff>
    </xdr:to>
    <xdr:graphicFrame macro="">
      <xdr:nvGraphicFramePr>
        <xdr:cNvPr id="9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584200</xdr:colOff>
      <xdr:row>39</xdr:row>
      <xdr:rowOff>63500</xdr:rowOff>
    </xdr:from>
    <xdr:to>
      <xdr:col>1</xdr:col>
      <xdr:colOff>1143000</xdr:colOff>
      <xdr:row>41</xdr:row>
      <xdr:rowOff>38100</xdr:rowOff>
    </xdr:to>
    <xdr:pic>
      <xdr:nvPicPr>
        <xdr:cNvPr id="11" name="Billede 5" descr="Unavngivet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163300" y="3238500"/>
          <a:ext cx="558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2420445</xdr:colOff>
      <xdr:row>37</xdr:row>
      <xdr:rowOff>10025</xdr:rowOff>
    </xdr:from>
    <xdr:to>
      <xdr:col>2</xdr:col>
      <xdr:colOff>270121</xdr:colOff>
      <xdr:row>45</xdr:row>
      <xdr:rowOff>43796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998" y="7514722"/>
          <a:ext cx="893252" cy="1577824"/>
        </a:xfrm>
        <a:prstGeom prst="rect">
          <a:avLst/>
        </a:prstGeom>
        <a:solidFill>
          <a:schemeClr val="accent1">
            <a:alpha val="66000"/>
          </a:schemeClr>
        </a:solidFill>
      </xdr:spPr>
    </xdr:pic>
    <xdr:clientData/>
  </xdr:twoCellAnchor>
  <xdr:twoCellAnchor editAs="oneCell">
    <xdr:from>
      <xdr:col>4</xdr:col>
      <xdr:colOff>0</xdr:colOff>
      <xdr:row>0</xdr:row>
      <xdr:rowOff>74555</xdr:rowOff>
    </xdr:from>
    <xdr:to>
      <xdr:col>4</xdr:col>
      <xdr:colOff>2345764</xdr:colOff>
      <xdr:row>8</xdr:row>
      <xdr:rowOff>41237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3412" y="74555"/>
          <a:ext cx="2345764" cy="1430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12700</xdr:rowOff>
    </xdr:from>
    <xdr:to>
      <xdr:col>16</xdr:col>
      <xdr:colOff>203200</xdr:colOff>
      <xdr:row>38</xdr:row>
      <xdr:rowOff>0</xdr:rowOff>
    </xdr:to>
    <xdr:graphicFrame macro="">
      <xdr:nvGraphicFramePr>
        <xdr:cNvPr id="2072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8"/>
  <sheetViews>
    <sheetView showGridLines="0" tabSelected="1" topLeftCell="A10" zoomScale="85" zoomScaleNormal="85" zoomScalePageLayoutView="85" workbookViewId="0">
      <selection activeCell="F12" sqref="F12"/>
    </sheetView>
  </sheetViews>
  <sheetFormatPr defaultColWidth="8.85546875" defaultRowHeight="15" x14ac:dyDescent="0.25"/>
  <cols>
    <col min="1" max="1" width="3.140625" style="5" customWidth="1"/>
    <col min="2" max="2" width="45.7109375" style="5" customWidth="1"/>
    <col min="3" max="3" width="17.7109375" style="5" customWidth="1"/>
    <col min="4" max="4" width="5.42578125" style="5" customWidth="1"/>
    <col min="5" max="5" width="47" style="5" customWidth="1"/>
    <col min="6" max="6" width="18.42578125" style="5" customWidth="1"/>
    <col min="7" max="7" width="2.85546875" style="5" customWidth="1"/>
    <col min="8" max="8" width="22.28515625" style="5" customWidth="1"/>
    <col min="9" max="9" width="43.28515625" style="5" customWidth="1"/>
    <col min="10" max="16384" width="8.85546875" style="5"/>
  </cols>
  <sheetData>
    <row r="1" spans="1:9" s="2" customFormat="1" ht="15.75" thickBot="1" x14ac:dyDescent="0.3"/>
    <row r="2" spans="1:9" x14ac:dyDescent="0.25">
      <c r="A2" s="2"/>
      <c r="B2" s="3" t="s">
        <v>3</v>
      </c>
      <c r="C2" s="1" t="s">
        <v>4</v>
      </c>
      <c r="D2" s="4"/>
      <c r="E2" s="105"/>
      <c r="F2" s="105"/>
    </row>
    <row r="3" spans="1:9" x14ac:dyDescent="0.25">
      <c r="B3" s="80" t="s">
        <v>5</v>
      </c>
      <c r="C3" s="6">
        <v>5</v>
      </c>
      <c r="D3" s="4"/>
      <c r="E3" s="105"/>
      <c r="F3" s="105"/>
    </row>
    <row r="4" spans="1:9" x14ac:dyDescent="0.25">
      <c r="B4" s="80" t="s">
        <v>6</v>
      </c>
      <c r="C4" s="7">
        <v>0.15</v>
      </c>
      <c r="D4" s="4"/>
      <c r="E4" s="105"/>
      <c r="F4" s="105"/>
    </row>
    <row r="5" spans="1:9" x14ac:dyDescent="0.25">
      <c r="B5" s="80" t="s">
        <v>31</v>
      </c>
      <c r="C5" s="7">
        <v>21</v>
      </c>
      <c r="D5" s="4"/>
      <c r="E5" s="105"/>
      <c r="F5" s="105"/>
    </row>
    <row r="6" spans="1:9" x14ac:dyDescent="0.25">
      <c r="B6" s="80" t="s">
        <v>32</v>
      </c>
      <c r="C6" s="89">
        <v>1.8</v>
      </c>
      <c r="D6" s="4"/>
      <c r="E6" s="105"/>
      <c r="F6" s="105"/>
    </row>
    <row r="7" spans="1:9" x14ac:dyDescent="0.25">
      <c r="B7" s="80" t="s">
        <v>34</v>
      </c>
      <c r="C7" s="6">
        <v>90</v>
      </c>
      <c r="D7" s="4"/>
      <c r="E7" s="105"/>
      <c r="F7" s="105"/>
    </row>
    <row r="8" spans="1:9" ht="15.75" thickBot="1" x14ac:dyDescent="0.3">
      <c r="B8" s="81" t="s">
        <v>35</v>
      </c>
      <c r="C8" s="8">
        <v>4</v>
      </c>
      <c r="D8" s="4"/>
      <c r="E8" s="105"/>
      <c r="F8" s="105"/>
    </row>
    <row r="9" spans="1:9" ht="15.75" thickBot="1" x14ac:dyDescent="0.3">
      <c r="B9" s="9"/>
      <c r="C9" s="10"/>
      <c r="D9" s="4"/>
      <c r="E9" s="11"/>
      <c r="F9" s="11"/>
    </row>
    <row r="10" spans="1:9" ht="15.75" thickBot="1" x14ac:dyDescent="0.3">
      <c r="B10" s="12" t="s">
        <v>7</v>
      </c>
      <c r="C10" s="13"/>
      <c r="D10" s="4"/>
      <c r="E10" s="14" t="s">
        <v>19</v>
      </c>
      <c r="F10" s="15"/>
    </row>
    <row r="11" spans="1:9" s="17" customFormat="1" x14ac:dyDescent="0.25">
      <c r="A11" s="5"/>
      <c r="B11" s="82" t="s">
        <v>43</v>
      </c>
      <c r="C11" s="91">
        <v>300</v>
      </c>
      <c r="D11" s="4"/>
      <c r="E11" s="85" t="s">
        <v>44</v>
      </c>
      <c r="F11" s="16">
        <v>280</v>
      </c>
      <c r="G11" s="5"/>
      <c r="H11" s="5"/>
      <c r="I11" s="5"/>
    </row>
    <row r="12" spans="1:9" s="17" customFormat="1" ht="15.75" thickBot="1" x14ac:dyDescent="0.3">
      <c r="A12" s="18"/>
      <c r="B12" s="83" t="s">
        <v>8</v>
      </c>
      <c r="C12" s="19">
        <f>C3</f>
        <v>5</v>
      </c>
      <c r="D12" s="18"/>
      <c r="E12" s="86" t="s">
        <v>8</v>
      </c>
      <c r="F12" s="19">
        <f>C12</f>
        <v>5</v>
      </c>
      <c r="H12" s="5"/>
      <c r="I12" s="5"/>
    </row>
    <row r="13" spans="1:9" ht="15.75" thickBot="1" x14ac:dyDescent="0.3">
      <c r="A13" s="18"/>
      <c r="B13" s="20" t="s">
        <v>14</v>
      </c>
      <c r="C13" s="21">
        <f>C11*C12</f>
        <v>1500</v>
      </c>
      <c r="D13" s="22"/>
      <c r="E13" s="23" t="s">
        <v>14</v>
      </c>
      <c r="F13" s="21">
        <f>F11*F12</f>
        <v>1400</v>
      </c>
    </row>
    <row r="14" spans="1:9" ht="15.75" thickBot="1" x14ac:dyDescent="0.3">
      <c r="A14" s="22"/>
      <c r="B14" s="11"/>
      <c r="C14" s="11"/>
      <c r="D14" s="22"/>
      <c r="E14" s="11"/>
      <c r="F14" s="11"/>
    </row>
    <row r="15" spans="1:9" ht="15.75" thickBot="1" x14ac:dyDescent="0.3">
      <c r="A15" s="22"/>
      <c r="B15" s="12" t="s">
        <v>30</v>
      </c>
      <c r="C15" s="24"/>
      <c r="D15" s="25"/>
      <c r="E15" s="14" t="s">
        <v>20</v>
      </c>
      <c r="F15" s="26"/>
    </row>
    <row r="16" spans="1:9" x14ac:dyDescent="0.25">
      <c r="A16" s="22"/>
      <c r="B16" s="82" t="s">
        <v>9</v>
      </c>
      <c r="C16" s="90">
        <f xml:space="preserve"> C6</f>
        <v>1.8</v>
      </c>
      <c r="D16" s="22"/>
      <c r="E16" s="85" t="s">
        <v>38</v>
      </c>
      <c r="F16" s="16">
        <f>C4*1.6</f>
        <v>0.24</v>
      </c>
      <c r="H16" s="92" t="s">
        <v>37</v>
      </c>
    </row>
    <row r="17" spans="1:8" x14ac:dyDescent="0.25">
      <c r="A17" s="22"/>
      <c r="B17" s="84" t="s">
        <v>8</v>
      </c>
      <c r="C17" s="27">
        <f>C3</f>
        <v>5</v>
      </c>
      <c r="D17" s="22"/>
      <c r="E17" s="87" t="s">
        <v>8</v>
      </c>
      <c r="F17" s="28">
        <f>C17</f>
        <v>5</v>
      </c>
      <c r="H17" s="77"/>
    </row>
    <row r="18" spans="1:8" x14ac:dyDescent="0.25">
      <c r="A18" s="22"/>
      <c r="B18" s="84" t="s">
        <v>33</v>
      </c>
      <c r="C18" s="27">
        <f>C8</f>
        <v>4</v>
      </c>
      <c r="D18" s="22"/>
      <c r="E18" s="87" t="s">
        <v>10</v>
      </c>
      <c r="F18" s="27">
        <f xml:space="preserve"> C18</f>
        <v>4</v>
      </c>
    </row>
    <row r="19" spans="1:8" ht="15.75" thickBot="1" x14ac:dyDescent="0.3">
      <c r="A19" s="22"/>
      <c r="B19" s="84" t="s">
        <v>11</v>
      </c>
      <c r="C19" s="27">
        <f>C7</f>
        <v>90</v>
      </c>
      <c r="D19" s="22"/>
      <c r="E19" s="87" t="s">
        <v>11</v>
      </c>
      <c r="F19" s="27">
        <f xml:space="preserve"> C19</f>
        <v>90</v>
      </c>
      <c r="H19" s="88">
        <f>(C6)/(C4*1.6)</f>
        <v>7.5000000000000009</v>
      </c>
    </row>
    <row r="20" spans="1:8" ht="15.75" thickBot="1" x14ac:dyDescent="0.3">
      <c r="A20" s="22"/>
      <c r="B20" s="20" t="s">
        <v>12</v>
      </c>
      <c r="C20" s="29">
        <f>(C16*C17*C18*C19)</f>
        <v>3240</v>
      </c>
      <c r="D20" s="22"/>
      <c r="E20" s="23" t="s">
        <v>21</v>
      </c>
      <c r="F20" s="29">
        <f>(F16*F17*F18*F19)</f>
        <v>432</v>
      </c>
    </row>
    <row r="21" spans="1:8" ht="15.75" thickBot="1" x14ac:dyDescent="0.3">
      <c r="A21" s="22"/>
      <c r="B21" s="30"/>
      <c r="C21" s="31"/>
      <c r="D21" s="22"/>
      <c r="E21" s="30"/>
      <c r="F21" s="31"/>
    </row>
    <row r="22" spans="1:8" ht="15.75" thickBot="1" x14ac:dyDescent="0.3">
      <c r="A22" s="22"/>
      <c r="B22" s="12" t="s">
        <v>13</v>
      </c>
      <c r="C22" s="24"/>
      <c r="D22" s="22"/>
      <c r="E22" s="14" t="s">
        <v>13</v>
      </c>
      <c r="F22" s="26"/>
    </row>
    <row r="23" spans="1:8" x14ac:dyDescent="0.25">
      <c r="A23" s="22"/>
      <c r="B23" s="82" t="s">
        <v>14</v>
      </c>
      <c r="C23" s="16">
        <f>C13</f>
        <v>1500</v>
      </c>
      <c r="D23" s="22"/>
      <c r="E23" s="85" t="s">
        <v>14</v>
      </c>
      <c r="F23" s="16">
        <f>F13</f>
        <v>1400</v>
      </c>
    </row>
    <row r="24" spans="1:8" ht="15.75" thickBot="1" x14ac:dyDescent="0.3">
      <c r="A24" s="22"/>
      <c r="B24" s="84" t="s">
        <v>15</v>
      </c>
      <c r="C24" s="16">
        <f>C20*3</f>
        <v>9720</v>
      </c>
      <c r="D24" s="22"/>
      <c r="E24" s="87" t="s">
        <v>15</v>
      </c>
      <c r="F24" s="16">
        <f>F20*3</f>
        <v>1296</v>
      </c>
    </row>
    <row r="25" spans="1:8" ht="15.75" thickBot="1" x14ac:dyDescent="0.3">
      <c r="A25" s="22"/>
      <c r="B25" s="20" t="s">
        <v>16</v>
      </c>
      <c r="C25" s="29">
        <f>SUM(C23:C24)</f>
        <v>11220</v>
      </c>
      <c r="D25" s="22"/>
      <c r="E25" s="23" t="s">
        <v>16</v>
      </c>
      <c r="F25" s="29">
        <f>SUM(F23:F24)</f>
        <v>2696</v>
      </c>
    </row>
    <row r="26" spans="1:8" ht="15.75" thickBot="1" x14ac:dyDescent="0.3">
      <c r="A26" s="22"/>
      <c r="B26" s="11"/>
      <c r="C26" s="11"/>
      <c r="D26" s="22"/>
      <c r="E26" s="30"/>
      <c r="F26" s="31"/>
    </row>
    <row r="27" spans="1:8" ht="15.75" thickBot="1" x14ac:dyDescent="0.3">
      <c r="A27" s="22"/>
      <c r="B27" s="12" t="s">
        <v>17</v>
      </c>
      <c r="C27" s="24"/>
      <c r="D27" s="22"/>
      <c r="E27" s="14" t="s">
        <v>17</v>
      </c>
      <c r="F27" s="26"/>
    </row>
    <row r="28" spans="1:8" ht="15.75" thickBot="1" x14ac:dyDescent="0.3">
      <c r="A28" s="22"/>
      <c r="B28" s="82" t="s">
        <v>18</v>
      </c>
      <c r="C28" s="27">
        <v>2.93</v>
      </c>
      <c r="D28" s="22"/>
      <c r="E28" s="85" t="s">
        <v>18</v>
      </c>
      <c r="F28" s="27">
        <v>0.16500000000000001</v>
      </c>
    </row>
    <row r="29" spans="1:8" ht="15.75" thickBot="1" x14ac:dyDescent="0.3">
      <c r="A29" s="22"/>
      <c r="B29" s="12" t="s">
        <v>22</v>
      </c>
      <c r="C29" s="32">
        <f xml:space="preserve"> C28*C18*C17*C19</f>
        <v>5274</v>
      </c>
      <c r="D29" s="22"/>
      <c r="E29" s="14" t="s">
        <v>22</v>
      </c>
      <c r="F29" s="32">
        <f xml:space="preserve"> F28*F18*F17*F19</f>
        <v>297</v>
      </c>
    </row>
    <row r="30" spans="1:8" x14ac:dyDescent="0.25">
      <c r="A30" s="22"/>
      <c r="B30" s="22"/>
      <c r="C30" s="22"/>
      <c r="D30" s="22"/>
      <c r="E30" s="33"/>
      <c r="F30" s="34"/>
    </row>
    <row r="31" spans="1:8" ht="15.75" thickBot="1" x14ac:dyDescent="0.3">
      <c r="A31" s="22"/>
      <c r="B31" s="22"/>
      <c r="C31" s="22"/>
      <c r="D31" s="22"/>
      <c r="E31" s="33"/>
      <c r="F31" s="34"/>
    </row>
    <row r="32" spans="1:8" ht="16.5" thickBot="1" x14ac:dyDescent="0.3">
      <c r="A32" s="22"/>
      <c r="B32" s="95" t="s">
        <v>36</v>
      </c>
      <c r="C32" s="96"/>
      <c r="D32" s="22"/>
      <c r="E32" s="35" t="s">
        <v>23</v>
      </c>
      <c r="F32" s="36"/>
    </row>
    <row r="33" spans="1:6" ht="28.5" x14ac:dyDescent="0.45">
      <c r="A33" s="22"/>
      <c r="B33" s="97">
        <f xml:space="preserve"> H19</f>
        <v>7.5000000000000009</v>
      </c>
      <c r="C33" s="98"/>
      <c r="D33" s="22"/>
      <c r="E33" s="37" t="s">
        <v>24</v>
      </c>
      <c r="F33" s="78">
        <f>C25</f>
        <v>11220</v>
      </c>
    </row>
    <row r="34" spans="1:6" ht="15.75" thickBot="1" x14ac:dyDescent="0.3">
      <c r="A34" s="22"/>
      <c r="B34" s="99"/>
      <c r="C34" s="100"/>
      <c r="D34" s="22"/>
      <c r="E34" s="38" t="s">
        <v>25</v>
      </c>
      <c r="F34" s="79">
        <f>F25</f>
        <v>2696</v>
      </c>
    </row>
    <row r="35" spans="1:6" ht="15.75" thickBot="1" x14ac:dyDescent="0.3">
      <c r="B35" s="101"/>
      <c r="C35" s="102"/>
      <c r="E35" s="39" t="s">
        <v>26</v>
      </c>
      <c r="F35" s="40">
        <f>F33-F34</f>
        <v>8524</v>
      </c>
    </row>
    <row r="36" spans="1:6" ht="15.75" thickBot="1" x14ac:dyDescent="0.3">
      <c r="B36" s="101"/>
      <c r="C36" s="102"/>
      <c r="E36" s="39" t="s">
        <v>27</v>
      </c>
      <c r="F36" s="41">
        <f xml:space="preserve"> (F33-F34)/F33</f>
        <v>0.7597147950089127</v>
      </c>
    </row>
    <row r="37" spans="1:6" ht="15.75" thickBot="1" x14ac:dyDescent="0.3">
      <c r="B37" s="101"/>
      <c r="C37" s="102"/>
    </row>
    <row r="38" spans="1:6" ht="15.75" thickBot="1" x14ac:dyDescent="0.3">
      <c r="B38" s="101"/>
      <c r="C38" s="102"/>
      <c r="E38" s="39" t="s">
        <v>29</v>
      </c>
      <c r="F38" s="42">
        <f xml:space="preserve"> C29-F29</f>
        <v>4977</v>
      </c>
    </row>
    <row r="39" spans="1:6" ht="15.75" thickBot="1" x14ac:dyDescent="0.3">
      <c r="B39" s="101"/>
      <c r="C39" s="102"/>
      <c r="E39" s="43" t="s">
        <v>28</v>
      </c>
      <c r="F39" s="44">
        <f xml:space="preserve"> (C29-F29)/C29</f>
        <v>0.94368600682593862</v>
      </c>
    </row>
    <row r="40" spans="1:6" x14ac:dyDescent="0.25">
      <c r="B40" s="101"/>
      <c r="C40" s="102"/>
    </row>
    <row r="41" spans="1:6" x14ac:dyDescent="0.25">
      <c r="B41" s="101"/>
      <c r="C41" s="102"/>
    </row>
    <row r="42" spans="1:6" x14ac:dyDescent="0.25">
      <c r="B42" s="101"/>
      <c r="C42" s="102"/>
      <c r="E42" s="93" t="s">
        <v>39</v>
      </c>
    </row>
    <row r="43" spans="1:6" x14ac:dyDescent="0.25">
      <c r="B43" s="101"/>
      <c r="C43" s="102"/>
      <c r="E43" s="94" t="s">
        <v>40</v>
      </c>
    </row>
    <row r="44" spans="1:6" x14ac:dyDescent="0.25">
      <c r="B44" s="101"/>
      <c r="C44" s="102"/>
      <c r="E44" s="94" t="s">
        <v>41</v>
      </c>
    </row>
    <row r="45" spans="1:6" x14ac:dyDescent="0.25">
      <c r="B45" s="101"/>
      <c r="C45" s="102"/>
    </row>
    <row r="46" spans="1:6" x14ac:dyDescent="0.25">
      <c r="B46" s="101"/>
      <c r="C46" s="102"/>
    </row>
    <row r="47" spans="1:6" x14ac:dyDescent="0.25">
      <c r="B47" s="101"/>
      <c r="C47" s="102"/>
    </row>
    <row r="48" spans="1:6" ht="15.75" thickBot="1" x14ac:dyDescent="0.3">
      <c r="B48" s="103"/>
      <c r="C48" s="104"/>
    </row>
  </sheetData>
  <mergeCells count="4">
    <mergeCell ref="B32:C32"/>
    <mergeCell ref="B33:C33"/>
    <mergeCell ref="B34:C48"/>
    <mergeCell ref="E2:F8"/>
  </mergeCells>
  <phoneticPr fontId="18" type="noConversion"/>
  <pageMargins left="0.70000000000000007" right="0.70000000000000007" top="0.75000000000000011" bottom="0.75000000000000011" header="0.30000000000000004" footer="0.30000000000000004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showGridLines="0" showRowColHeaders="0" workbookViewId="0">
      <selection activeCell="N43" sqref="N43"/>
    </sheetView>
  </sheetViews>
  <sheetFormatPr defaultColWidth="8.85546875" defaultRowHeight="15" x14ac:dyDescent="0.25"/>
  <cols>
    <col min="1" max="1" width="9" style="5" customWidth="1"/>
    <col min="2" max="2" width="9.140625" style="5" customWidth="1"/>
    <col min="3" max="3" width="33.140625" style="5" customWidth="1"/>
    <col min="4" max="4" width="32.7109375" style="5" customWidth="1"/>
    <col min="5" max="5" width="22.140625" style="5" customWidth="1"/>
    <col min="6" max="16384" width="8.85546875" style="5"/>
  </cols>
  <sheetData>
    <row r="1" spans="1:24" s="2" customFormat="1" ht="15.75" thickBo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15.75" thickBot="1" x14ac:dyDescent="0.3">
      <c r="A2" s="45"/>
      <c r="B2" s="46" t="s">
        <v>0</v>
      </c>
      <c r="C2" s="47" t="s">
        <v>2</v>
      </c>
      <c r="D2" s="48" t="s">
        <v>42</v>
      </c>
      <c r="E2" s="49" t="s">
        <v>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55" customFormat="1" x14ac:dyDescent="0.25">
      <c r="A3" s="22"/>
      <c r="B3" s="50">
        <v>1</v>
      </c>
      <c r="C3" s="51">
        <f>('Cost sheet'!C13)+('Cost sheet'!C20/12)</f>
        <v>1770</v>
      </c>
      <c r="D3" s="52">
        <f>('Cost sheet'!F13)+('Cost sheet'!F20/12)</f>
        <v>1436</v>
      </c>
      <c r="E3" s="53">
        <f>C3-D3</f>
        <v>334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24" s="55" customFormat="1" x14ac:dyDescent="0.25">
      <c r="A4" s="54"/>
      <c r="B4" s="56">
        <v>2</v>
      </c>
      <c r="C4" s="57">
        <f>C3+('Cost sheet'!C20/12)</f>
        <v>2040</v>
      </c>
      <c r="D4" s="58">
        <f>D3+('Cost sheet'!F20/12)</f>
        <v>1472</v>
      </c>
      <c r="E4" s="53">
        <f t="shared" ref="E4:E38" si="0">C4-D4</f>
        <v>568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4" s="55" customFormat="1" x14ac:dyDescent="0.25">
      <c r="A5" s="54"/>
      <c r="B5" s="56">
        <v>3</v>
      </c>
      <c r="C5" s="57">
        <f>C4+('Cost sheet'!C20/12)</f>
        <v>2310</v>
      </c>
      <c r="D5" s="58">
        <f>D4+('Cost sheet'!F20/12)</f>
        <v>1508</v>
      </c>
      <c r="E5" s="53">
        <f t="shared" si="0"/>
        <v>802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24" s="55" customFormat="1" x14ac:dyDescent="0.25">
      <c r="A6" s="54"/>
      <c r="B6" s="56">
        <v>4</v>
      </c>
      <c r="C6" s="57">
        <f>C5+('Cost sheet'!C20/12)</f>
        <v>2580</v>
      </c>
      <c r="D6" s="58">
        <f>D5+('Cost sheet'!F20/12)</f>
        <v>1544</v>
      </c>
      <c r="E6" s="53">
        <f t="shared" si="0"/>
        <v>1036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4" s="55" customFormat="1" x14ac:dyDescent="0.25">
      <c r="A7" s="54"/>
      <c r="B7" s="56">
        <v>5</v>
      </c>
      <c r="C7" s="57">
        <f>C6+('Cost sheet'!C20/12)</f>
        <v>2850</v>
      </c>
      <c r="D7" s="58">
        <f>D6+('Cost sheet'!F20/12)</f>
        <v>1580</v>
      </c>
      <c r="E7" s="53">
        <f t="shared" si="0"/>
        <v>1270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s="55" customFormat="1" x14ac:dyDescent="0.25">
      <c r="A8" s="54"/>
      <c r="B8" s="56">
        <v>6</v>
      </c>
      <c r="C8" s="57">
        <f>C7+('Cost sheet'!C20/12)</f>
        <v>3120</v>
      </c>
      <c r="D8" s="58">
        <f>D7+('Cost sheet'!F20/12)</f>
        <v>1616</v>
      </c>
      <c r="E8" s="59">
        <f t="shared" si="0"/>
        <v>1504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 s="55" customFormat="1" x14ac:dyDescent="0.25">
      <c r="A9" s="54"/>
      <c r="B9" s="56">
        <v>7</v>
      </c>
      <c r="C9" s="57">
        <f>C8+('Cost sheet'!C20/12)</f>
        <v>3390</v>
      </c>
      <c r="D9" s="58">
        <f>D8+('Cost sheet'!F20/12)</f>
        <v>1652</v>
      </c>
      <c r="E9" s="59">
        <f t="shared" si="0"/>
        <v>1738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 s="55" customFormat="1" x14ac:dyDescent="0.25">
      <c r="A10" s="54"/>
      <c r="B10" s="56">
        <v>8</v>
      </c>
      <c r="C10" s="57">
        <f>C9+('Cost sheet'!C20/12)</f>
        <v>3660</v>
      </c>
      <c r="D10" s="58">
        <f>D9+('Cost sheet'!F20/12)</f>
        <v>1688</v>
      </c>
      <c r="E10" s="59">
        <f t="shared" si="0"/>
        <v>1972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4" s="55" customFormat="1" x14ac:dyDescent="0.25">
      <c r="A11" s="54"/>
      <c r="B11" s="56">
        <v>9</v>
      </c>
      <c r="C11" s="57">
        <f>C10+('Cost sheet'!C20/12)</f>
        <v>3930</v>
      </c>
      <c r="D11" s="58">
        <f>D10+('Cost sheet'!F20/12)</f>
        <v>1724</v>
      </c>
      <c r="E11" s="59">
        <f t="shared" si="0"/>
        <v>2206</v>
      </c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 spans="1:24" s="55" customFormat="1" x14ac:dyDescent="0.25">
      <c r="A12" s="54"/>
      <c r="B12" s="56">
        <v>10</v>
      </c>
      <c r="C12" s="57">
        <f>C11+('Cost sheet'!C20/12)</f>
        <v>4200</v>
      </c>
      <c r="D12" s="58">
        <f>D11+('Cost sheet'!F20/12)</f>
        <v>1760</v>
      </c>
      <c r="E12" s="59">
        <f t="shared" si="0"/>
        <v>2440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s="55" customFormat="1" ht="15.75" thickBot="1" x14ac:dyDescent="0.3">
      <c r="A13" s="54"/>
      <c r="B13" s="60">
        <v>11</v>
      </c>
      <c r="C13" s="61">
        <f>C12+('Cost sheet'!C20/12)</f>
        <v>4470</v>
      </c>
      <c r="D13" s="62">
        <f>D12+('Cost sheet'!F20/12)</f>
        <v>1796</v>
      </c>
      <c r="E13" s="63">
        <f t="shared" si="0"/>
        <v>2674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.75" thickBot="1" x14ac:dyDescent="0.3">
      <c r="A14" s="54"/>
      <c r="B14" s="64">
        <v>12</v>
      </c>
      <c r="C14" s="65">
        <f>C13+('Cost sheet'!C20/12)</f>
        <v>4740</v>
      </c>
      <c r="D14" s="66">
        <f>D13+('Cost sheet'!F20/12)</f>
        <v>1832</v>
      </c>
      <c r="E14" s="66">
        <f t="shared" si="0"/>
        <v>2908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25">
      <c r="A15" s="22"/>
      <c r="B15" s="67">
        <v>13</v>
      </c>
      <c r="C15" s="68">
        <f>C14+('Cost sheet'!C20/12)</f>
        <v>5010</v>
      </c>
      <c r="D15" s="69">
        <f>D14+('Cost sheet'!F20/12)</f>
        <v>1868</v>
      </c>
      <c r="E15" s="70">
        <f t="shared" si="0"/>
        <v>3142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x14ac:dyDescent="0.25">
      <c r="A16" s="22"/>
      <c r="B16" s="67">
        <v>14</v>
      </c>
      <c r="C16" s="68">
        <f>C15+('Cost sheet'!C20/12)</f>
        <v>5280</v>
      </c>
      <c r="D16" s="69">
        <f>D15+('Cost sheet'!F20/12)</f>
        <v>1904</v>
      </c>
      <c r="E16" s="70">
        <f t="shared" si="0"/>
        <v>3376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x14ac:dyDescent="0.25">
      <c r="A17" s="22"/>
      <c r="B17" s="67">
        <v>15</v>
      </c>
      <c r="C17" s="68">
        <f>C16+('Cost sheet'!C20/12)</f>
        <v>5550</v>
      </c>
      <c r="D17" s="69">
        <f>D16+('Cost sheet'!F20/12)</f>
        <v>1940</v>
      </c>
      <c r="E17" s="70">
        <f t="shared" si="0"/>
        <v>3610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x14ac:dyDescent="0.25">
      <c r="A18" s="22"/>
      <c r="B18" s="67">
        <v>16</v>
      </c>
      <c r="C18" s="68">
        <f>C17+('Cost sheet'!C20/12)</f>
        <v>5820</v>
      </c>
      <c r="D18" s="69">
        <f>D17+('Cost sheet'!F20/12)</f>
        <v>1976</v>
      </c>
      <c r="E18" s="70">
        <f t="shared" si="0"/>
        <v>3844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x14ac:dyDescent="0.25">
      <c r="A19" s="22"/>
      <c r="B19" s="67">
        <v>17</v>
      </c>
      <c r="C19" s="68">
        <f>C18+('Cost sheet'!C20/12)</f>
        <v>6090</v>
      </c>
      <c r="D19" s="69">
        <f>D18+('Cost sheet'!F20/12)</f>
        <v>2012</v>
      </c>
      <c r="E19" s="70">
        <f t="shared" si="0"/>
        <v>4078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22"/>
      <c r="B20" s="67">
        <v>18</v>
      </c>
      <c r="C20" s="68">
        <f>C19+('Cost sheet'!C20/12)</f>
        <v>6360</v>
      </c>
      <c r="D20" s="69">
        <f>D19+('Cost sheet'!F20/12)</f>
        <v>2048</v>
      </c>
      <c r="E20" s="70">
        <f t="shared" si="0"/>
        <v>4312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x14ac:dyDescent="0.25">
      <c r="A21" s="22"/>
      <c r="B21" s="67">
        <v>19</v>
      </c>
      <c r="C21" s="68">
        <f>C20+('Cost sheet'!C20/12)</f>
        <v>6630</v>
      </c>
      <c r="D21" s="69">
        <f>D20+('Cost sheet'!F20/12)</f>
        <v>2084</v>
      </c>
      <c r="E21" s="70">
        <f t="shared" si="0"/>
        <v>4546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22"/>
      <c r="B22" s="67">
        <v>20</v>
      </c>
      <c r="C22" s="68">
        <f>C21+('Cost sheet'!C20/12)</f>
        <v>6900</v>
      </c>
      <c r="D22" s="69">
        <f>D21+('Cost sheet'!F20/12)</f>
        <v>2120</v>
      </c>
      <c r="E22" s="70">
        <f t="shared" si="0"/>
        <v>4780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22"/>
      <c r="B23" s="67">
        <v>21</v>
      </c>
      <c r="C23" s="68">
        <f>C22+('Cost sheet'!C20/12)</f>
        <v>7170</v>
      </c>
      <c r="D23" s="69">
        <f>D22+('Cost sheet'!F20/12)</f>
        <v>2156</v>
      </c>
      <c r="E23" s="70">
        <f t="shared" si="0"/>
        <v>5014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22"/>
      <c r="B24" s="67">
        <v>22</v>
      </c>
      <c r="C24" s="68">
        <f>C23+('Cost sheet'!C20/12)</f>
        <v>7440</v>
      </c>
      <c r="D24" s="69">
        <f>D23+('Cost sheet'!F20/12)</f>
        <v>2192</v>
      </c>
      <c r="E24" s="70">
        <f t="shared" si="0"/>
        <v>5248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15.75" thickBot="1" x14ac:dyDescent="0.3">
      <c r="A25" s="22"/>
      <c r="B25" s="71">
        <v>23</v>
      </c>
      <c r="C25" s="72">
        <f>C24+('Cost sheet'!C20/12)</f>
        <v>7710</v>
      </c>
      <c r="D25" s="73">
        <f>D24+('Cost sheet'!F20/12)</f>
        <v>2228</v>
      </c>
      <c r="E25" s="74">
        <f t="shared" si="0"/>
        <v>5482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5.75" thickBot="1" x14ac:dyDescent="0.3">
      <c r="A26" s="22"/>
      <c r="B26" s="64">
        <v>24</v>
      </c>
      <c r="C26" s="65">
        <f>C25+('Cost sheet'!C20/12)</f>
        <v>7980</v>
      </c>
      <c r="D26" s="66">
        <f>D25+('Cost sheet'!F20/12)</f>
        <v>2264</v>
      </c>
      <c r="E26" s="66">
        <f t="shared" si="0"/>
        <v>5716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22"/>
      <c r="B27" s="67">
        <v>25</v>
      </c>
      <c r="C27" s="68">
        <f>C26+('Cost sheet'!C20/12)</f>
        <v>8250</v>
      </c>
      <c r="D27" s="69">
        <f>D26+('Cost sheet'!F20/12)</f>
        <v>2300</v>
      </c>
      <c r="E27" s="70">
        <f t="shared" si="0"/>
        <v>5950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22"/>
      <c r="B28" s="67">
        <v>26</v>
      </c>
      <c r="C28" s="68">
        <f>C27+('Cost sheet'!C20/12)</f>
        <v>8520</v>
      </c>
      <c r="D28" s="69">
        <f>D27+('Cost sheet'!F20/12)</f>
        <v>2336</v>
      </c>
      <c r="E28" s="70">
        <f t="shared" si="0"/>
        <v>6184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22"/>
      <c r="B29" s="67">
        <v>27</v>
      </c>
      <c r="C29" s="68">
        <f>C28+('Cost sheet'!C20/12)</f>
        <v>8790</v>
      </c>
      <c r="D29" s="69">
        <f>D28+('Cost sheet'!F20/12)</f>
        <v>2372</v>
      </c>
      <c r="E29" s="70">
        <f t="shared" si="0"/>
        <v>6418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22"/>
      <c r="B30" s="67">
        <v>28</v>
      </c>
      <c r="C30" s="68">
        <f>C29+('Cost sheet'!C20/12)</f>
        <v>9060</v>
      </c>
      <c r="D30" s="69">
        <f>D29+('Cost sheet'!F20/12)</f>
        <v>2408</v>
      </c>
      <c r="E30" s="70">
        <f t="shared" si="0"/>
        <v>6652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22"/>
      <c r="B31" s="67">
        <v>29</v>
      </c>
      <c r="C31" s="68">
        <f>C30+('Cost sheet'!C20/12)</f>
        <v>9330</v>
      </c>
      <c r="D31" s="69">
        <f>D30+('Cost sheet'!F20/12)</f>
        <v>2444</v>
      </c>
      <c r="E31" s="70">
        <f t="shared" si="0"/>
        <v>6886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22"/>
      <c r="B32" s="67">
        <v>30</v>
      </c>
      <c r="C32" s="68">
        <f>C31+('Cost sheet'!C20/12)</f>
        <v>9600</v>
      </c>
      <c r="D32" s="69">
        <f>D31+('Cost sheet'!F20/12)</f>
        <v>2480</v>
      </c>
      <c r="E32" s="70">
        <f t="shared" si="0"/>
        <v>7120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22"/>
      <c r="B33" s="67">
        <v>31</v>
      </c>
      <c r="C33" s="68">
        <f>C32+('Cost sheet'!C20/12)</f>
        <v>9870</v>
      </c>
      <c r="D33" s="69">
        <f>D32+('Cost sheet'!F20/12)</f>
        <v>2516</v>
      </c>
      <c r="E33" s="70">
        <f t="shared" si="0"/>
        <v>7354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22"/>
      <c r="B34" s="67">
        <v>32</v>
      </c>
      <c r="C34" s="68">
        <f>C33+('Cost sheet'!C20/12)</f>
        <v>10140</v>
      </c>
      <c r="D34" s="69">
        <f>D33+('Cost sheet'!F20/12)</f>
        <v>2552</v>
      </c>
      <c r="E34" s="70">
        <f t="shared" si="0"/>
        <v>7588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x14ac:dyDescent="0.25">
      <c r="A35" s="22"/>
      <c r="B35" s="67">
        <v>33</v>
      </c>
      <c r="C35" s="68">
        <f>C34+('Cost sheet'!C20/12)</f>
        <v>10410</v>
      </c>
      <c r="D35" s="69">
        <f>D34+('Cost sheet'!F20/12)</f>
        <v>2588</v>
      </c>
      <c r="E35" s="70">
        <f t="shared" si="0"/>
        <v>7822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x14ac:dyDescent="0.25">
      <c r="A36" s="22"/>
      <c r="B36" s="67">
        <v>34</v>
      </c>
      <c r="C36" s="68">
        <f>C35+('Cost sheet'!C20/12)</f>
        <v>10680</v>
      </c>
      <c r="D36" s="69">
        <f>D35+('Cost sheet'!F20/12)</f>
        <v>2624</v>
      </c>
      <c r="E36" s="70">
        <f t="shared" si="0"/>
        <v>8056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5.75" thickBot="1" x14ac:dyDescent="0.3">
      <c r="A37" s="22"/>
      <c r="B37" s="71">
        <v>35</v>
      </c>
      <c r="C37" s="72">
        <f>C36+('Cost sheet'!C20/12)</f>
        <v>10950</v>
      </c>
      <c r="D37" s="73">
        <f>D36+('Cost sheet'!F20/12)</f>
        <v>2660</v>
      </c>
      <c r="E37" s="74">
        <f t="shared" si="0"/>
        <v>8290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5.75" thickBot="1" x14ac:dyDescent="0.3">
      <c r="A38" s="22"/>
      <c r="B38" s="75">
        <v>36</v>
      </c>
      <c r="C38" s="76">
        <f>C37+('Cost sheet'!C20/12)</f>
        <v>11220</v>
      </c>
      <c r="D38" s="76">
        <f>D37+('Cost sheet'!F20/12)</f>
        <v>2696</v>
      </c>
      <c r="E38" s="76">
        <f t="shared" si="0"/>
        <v>8524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4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pans="1:24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4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1:24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1:24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spans="1:24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</sheetData>
  <phoneticPr fontId="18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sheet</vt:lpstr>
      <vt:lpstr>Break even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Pedersen</dc:creator>
  <cp:lastModifiedBy>JurePC</cp:lastModifiedBy>
  <dcterms:created xsi:type="dcterms:W3CDTF">2008-12-18T10:15:46Z</dcterms:created>
  <dcterms:modified xsi:type="dcterms:W3CDTF">2015-09-17T08:42:30Z</dcterms:modified>
</cp:coreProperties>
</file>